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Qty-Ltr" sheetId="1" r:id="rId1"/>
  </sheets>
  <externalReferences>
    <externalReference r:id="rId4"/>
    <externalReference r:id="rId5"/>
  </externalReferences>
  <definedNames>
    <definedName name="_xlnm.Print_Area" localSheetId="0">'Qty-Ltr'!$C$3:$BC$40</definedName>
    <definedName name="_xlnm.Print_Titles" localSheetId="0">'Qty-Ltr'!$A:$B,'Qty-Ltr'!$1:$2</definedName>
  </definedNames>
  <calcPr fullCalcOnLoad="1"/>
</workbook>
</file>

<file path=xl/sharedStrings.xml><?xml version="1.0" encoding="utf-8"?>
<sst xmlns="http://schemas.openxmlformats.org/spreadsheetml/2006/main" count="27" uniqueCount="27">
  <si>
    <t>LOCAL</t>
  </si>
  <si>
    <t>GCC AIRLINIES</t>
  </si>
  <si>
    <t>DATE</t>
  </si>
  <si>
    <t>DAY</t>
  </si>
  <si>
    <t>Qatar Airways</t>
  </si>
  <si>
    <t>Amiri Flight</t>
  </si>
  <si>
    <t>Gulf Helicopters</t>
  </si>
  <si>
    <t>Gulf Air</t>
  </si>
  <si>
    <t>Air  Arabia</t>
  </si>
  <si>
    <t>Bahrain Air</t>
  </si>
  <si>
    <t>Etihad</t>
  </si>
  <si>
    <t>Emirates Airlines</t>
  </si>
  <si>
    <t>Jazeera Aiways</t>
  </si>
  <si>
    <t>Kuwait Airways</t>
  </si>
  <si>
    <t>Oman Air</t>
  </si>
  <si>
    <t>Saudi Arabian</t>
  </si>
  <si>
    <t>Others</t>
  </si>
  <si>
    <t>Total</t>
  </si>
  <si>
    <t>Cumulative   Total</t>
  </si>
  <si>
    <t>QR &amp; Amiri</t>
  </si>
  <si>
    <t>Total ( 1 to 10 )</t>
  </si>
  <si>
    <t>Total ( 1 to 15 )</t>
  </si>
  <si>
    <t>Total (11 to 21)</t>
  </si>
  <si>
    <t>Total (16/21 to 31)</t>
  </si>
  <si>
    <t>Grand Total  (Litres)</t>
  </si>
  <si>
    <t>Grand Total   (USG)</t>
  </si>
  <si>
    <t>% to Total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</si>
</sst>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_(* #,##0.0_);_(* \(#,##0.0\);_(* &quot;-&quot;??_);_(@_)"/>
    <numFmt numFmtId="175" formatCode="#,##0.00000000000_);\(#,##0.00000000000\)"/>
    <numFmt numFmtId="176" formatCode="#,##0.00_ ;\-#,##0.00\ "/>
    <numFmt numFmtId="177" formatCode="[$-809]dd\ mmmm\ yyyy"/>
    <numFmt numFmtId="178" formatCode="dd/mm/yy;@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d/m/yyyy"/>
    <numFmt numFmtId="183" formatCode="_-* #,##0_-;\-* #,##0_-;_-* &quot;-&quot;??_-;_-@_-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4"/>
      <name val="Times New Roman"/>
      <family val="1"/>
    </font>
    <font>
      <sz val="10"/>
      <color indexed="53"/>
      <name val="Times New Roman"/>
      <family val="1"/>
    </font>
    <font>
      <sz val="10"/>
      <name val="TimesNewRomanPS"/>
      <family val="0"/>
    </font>
    <font>
      <sz val="10"/>
      <color indexed="2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0"/>
    </font>
    <font>
      <sz val="10"/>
      <color indexed="15"/>
      <name val="Times New Roman"/>
      <family val="0"/>
    </font>
    <font>
      <sz val="10"/>
      <color indexed="12"/>
      <name val="Times New Roman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4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7" fontId="5" fillId="0" borderId="9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5" xfId="0" applyNumberFormat="1" applyFont="1" applyBorder="1" applyAlignment="1" applyProtection="1">
      <alignment horizontal="center" vertical="center" wrapText="1"/>
      <protection/>
    </xf>
    <xf numFmtId="37" fontId="5" fillId="0" borderId="4" xfId="0" applyNumberFormat="1" applyFont="1" applyBorder="1" applyAlignment="1" applyProtection="1">
      <alignment horizontal="center" vertical="center" wrapText="1"/>
      <protection/>
    </xf>
    <xf numFmtId="37" fontId="5" fillId="0" borderId="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14" fontId="7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9" fillId="0" borderId="17" xfId="16" applyFont="1" applyBorder="1" applyAlignment="1">
      <alignment/>
    </xf>
    <xf numFmtId="37" fontId="10" fillId="0" borderId="18" xfId="0" applyNumberFormat="1" applyFont="1" applyBorder="1" applyAlignment="1" applyProtection="1">
      <alignment/>
      <protection/>
    </xf>
    <xf numFmtId="172" fontId="4" fillId="0" borderId="0" xfId="15" applyNumberFormat="1" applyFont="1" applyAlignment="1">
      <alignment/>
    </xf>
    <xf numFmtId="172" fontId="4" fillId="0" borderId="0" xfId="0" applyNumberFormat="1" applyFont="1" applyAlignment="1">
      <alignment/>
    </xf>
    <xf numFmtId="14" fontId="7" fillId="0" borderId="0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41" fontId="4" fillId="0" borderId="9" xfId="16" applyFont="1" applyBorder="1" applyAlignment="1">
      <alignment/>
    </xf>
    <xf numFmtId="41" fontId="4" fillId="0" borderId="7" xfId="16" applyFont="1" applyBorder="1" applyAlignment="1">
      <alignment/>
    </xf>
    <xf numFmtId="41" fontId="4" fillId="0" borderId="5" xfId="16" applyFont="1" applyBorder="1" applyAlignment="1">
      <alignment/>
    </xf>
    <xf numFmtId="41" fontId="4" fillId="0" borderId="19" xfId="16" applyFont="1" applyBorder="1" applyAlignment="1">
      <alignment/>
    </xf>
    <xf numFmtId="37" fontId="12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1" fontId="4" fillId="0" borderId="4" xfId="16" applyFont="1" applyBorder="1" applyAlignment="1">
      <alignment/>
    </xf>
    <xf numFmtId="37" fontId="13" fillId="0" borderId="10" xfId="0" applyNumberFormat="1" applyFont="1" applyBorder="1" applyAlignment="1" applyProtection="1">
      <alignment/>
      <protection/>
    </xf>
    <xf numFmtId="41" fontId="4" fillId="0" borderId="10" xfId="16" applyFont="1" applyBorder="1" applyAlignment="1">
      <alignment/>
    </xf>
    <xf numFmtId="37" fontId="7" fillId="0" borderId="10" xfId="0" applyNumberFormat="1" applyFont="1" applyBorder="1" applyAlignment="1" applyProtection="1">
      <alignment/>
      <protection/>
    </xf>
    <xf numFmtId="14" fontId="7" fillId="0" borderId="16" xfId="0" applyNumberFormat="1" applyFont="1" applyBorder="1" applyAlignment="1" applyProtection="1">
      <alignment horizontal="center"/>
      <protection/>
    </xf>
    <xf numFmtId="41" fontId="9" fillId="0" borderId="20" xfId="16" applyFont="1" applyBorder="1" applyAlignment="1">
      <alignment/>
    </xf>
    <xf numFmtId="14" fontId="11" fillId="0" borderId="8" xfId="0" applyNumberFormat="1" applyFont="1" applyBorder="1" applyAlignment="1">
      <alignment horizontal="left"/>
    </xf>
    <xf numFmtId="41" fontId="14" fillId="0" borderId="9" xfId="16" applyFont="1" applyBorder="1" applyAlignment="1" applyProtection="1">
      <alignment/>
      <protection/>
    </xf>
    <xf numFmtId="41" fontId="14" fillId="0" borderId="7" xfId="16" applyFont="1" applyBorder="1" applyAlignment="1" applyProtection="1">
      <alignment/>
      <protection/>
    </xf>
    <xf numFmtId="41" fontId="14" fillId="0" borderId="10" xfId="16" applyFont="1" applyBorder="1" applyAlignment="1" applyProtection="1">
      <alignment/>
      <protection/>
    </xf>
    <xf numFmtId="41" fontId="14" fillId="0" borderId="19" xfId="16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4" fontId="12" fillId="0" borderId="8" xfId="0" applyNumberFormat="1" applyFont="1" applyBorder="1" applyAlignment="1">
      <alignment horizontal="left"/>
    </xf>
    <xf numFmtId="0" fontId="12" fillId="0" borderId="4" xfId="0" applyFont="1" applyBorder="1" applyAlignment="1">
      <alignment/>
    </xf>
    <xf numFmtId="37" fontId="12" fillId="0" borderId="9" xfId="0" applyNumberFormat="1" applyFon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/>
      <protection/>
    </xf>
    <xf numFmtId="37" fontId="12" fillId="0" borderId="19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14" fontId="12" fillId="2" borderId="21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/>
    </xf>
    <xf numFmtId="37" fontId="12" fillId="2" borderId="9" xfId="0" applyNumberFormat="1" applyFont="1" applyFill="1" applyBorder="1" applyAlignment="1" applyProtection="1">
      <alignment/>
      <protection/>
    </xf>
    <xf numFmtId="37" fontId="12" fillId="2" borderId="7" xfId="0" applyNumberFormat="1" applyFont="1" applyFill="1" applyBorder="1" applyAlignment="1" applyProtection="1">
      <alignment/>
      <protection/>
    </xf>
    <xf numFmtId="37" fontId="12" fillId="2" borderId="10" xfId="0" applyNumberFormat="1" applyFont="1" applyFill="1" applyBorder="1" applyAlignment="1" applyProtection="1">
      <alignment/>
      <protection/>
    </xf>
    <xf numFmtId="37" fontId="12" fillId="2" borderId="19" xfId="0" applyNumberFormat="1" applyFont="1" applyFill="1" applyBorder="1" applyAlignment="1" applyProtection="1">
      <alignment/>
      <protection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14" fontId="12" fillId="0" borderId="21" xfId="0" applyNumberFormat="1" applyFont="1" applyBorder="1" applyAlignment="1">
      <alignment/>
    </xf>
    <xf numFmtId="173" fontId="12" fillId="0" borderId="13" xfId="0" applyNumberFormat="1" applyFont="1" applyBorder="1" applyAlignment="1" applyProtection="1">
      <alignment horizontal="center"/>
      <protection/>
    </xf>
    <xf numFmtId="173" fontId="12" fillId="0" borderId="14" xfId="0" applyNumberFormat="1" applyFont="1" applyBorder="1" applyAlignment="1" applyProtection="1">
      <alignment horizontal="center"/>
      <protection/>
    </xf>
    <xf numFmtId="173" fontId="12" fillId="0" borderId="22" xfId="0" applyNumberFormat="1" applyFont="1" applyBorder="1" applyAlignment="1" applyProtection="1">
      <alignment horizontal="center"/>
      <protection/>
    </xf>
    <xf numFmtId="173" fontId="12" fillId="0" borderId="15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Alignment="1" applyProtection="1">
      <alignment/>
      <protection/>
    </xf>
    <xf numFmtId="14" fontId="0" fillId="0" borderId="0" xfId="0" applyNumberFormat="1" applyAlignment="1">
      <alignment/>
    </xf>
    <xf numFmtId="37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37" fontId="15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%20backup\QJET\Sales-02Feb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srv\admanager\2009%20S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Qty-Ltr"/>
      <sheetName val="Qty-AG"/>
      <sheetName val="Disc-AG"/>
      <sheetName val="Price-USC"/>
      <sheetName val="Disc-USC"/>
      <sheetName val="Inv-USD"/>
      <sheetName val="Disc-USD"/>
      <sheetName val="Inv-QR"/>
      <sheetName val="Summary-LTR"/>
      <sheetName val="Summary-AG"/>
      <sheetName val="Summary-USD"/>
      <sheetName val="Margin"/>
      <sheetName val="Cost-USC"/>
      <sheetName val="Gross Profit"/>
      <sheetName val="Chart 7"/>
      <sheetName val="Chart 8"/>
      <sheetName val="Chart 9"/>
      <sheetName val="Chart 10"/>
      <sheetName val="Input for Graph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-Bal-Acc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F"/>
      <sheetName val="FE"/>
    </sheetNames>
    <sheetDataSet>
      <sheetData sheetId="2">
        <row r="3">
          <cell r="C3">
            <v>2607863</v>
          </cell>
          <cell r="E3">
            <v>26993</v>
          </cell>
          <cell r="F3">
            <v>1718</v>
          </cell>
          <cell r="N3">
            <v>7389</v>
          </cell>
        </row>
        <row r="4">
          <cell r="C4">
            <v>2803845</v>
          </cell>
          <cell r="D4">
            <v>40111</v>
          </cell>
          <cell r="E4">
            <v>23393</v>
          </cell>
          <cell r="G4">
            <v>944</v>
          </cell>
          <cell r="L4">
            <v>3152</v>
          </cell>
          <cell r="N4">
            <v>970</v>
          </cell>
        </row>
        <row r="5">
          <cell r="C5">
            <v>2664138</v>
          </cell>
          <cell r="D5">
            <v>24707</v>
          </cell>
          <cell r="E5">
            <v>33155</v>
          </cell>
          <cell r="M5">
            <v>3102</v>
          </cell>
          <cell r="N5">
            <v>6569</v>
          </cell>
        </row>
        <row r="6">
          <cell r="C6">
            <v>2670583</v>
          </cell>
          <cell r="D6">
            <v>81420</v>
          </cell>
          <cell r="E6">
            <v>22770</v>
          </cell>
          <cell r="G6">
            <v>3412</v>
          </cell>
          <cell r="M6">
            <v>3331</v>
          </cell>
        </row>
        <row r="7">
          <cell r="C7">
            <v>2801157</v>
          </cell>
          <cell r="D7">
            <v>11904</v>
          </cell>
          <cell r="E7">
            <v>22829</v>
          </cell>
          <cell r="M7">
            <v>3379</v>
          </cell>
          <cell r="N7">
            <v>1845</v>
          </cell>
        </row>
        <row r="8">
          <cell r="C8">
            <v>2631911</v>
          </cell>
          <cell r="D8">
            <v>17290</v>
          </cell>
          <cell r="E8">
            <v>12675</v>
          </cell>
          <cell r="J8">
            <v>15024</v>
          </cell>
          <cell r="M8">
            <v>3475</v>
          </cell>
        </row>
        <row r="9">
          <cell r="C9">
            <v>2782391</v>
          </cell>
          <cell r="D9">
            <v>13614</v>
          </cell>
          <cell r="E9">
            <v>17712</v>
          </cell>
          <cell r="L9">
            <v>2109</v>
          </cell>
          <cell r="N9">
            <v>4153</v>
          </cell>
        </row>
        <row r="10">
          <cell r="C10">
            <v>2654299</v>
          </cell>
          <cell r="D10">
            <v>6584</v>
          </cell>
          <cell r="E10">
            <v>22414</v>
          </cell>
          <cell r="J10">
            <v>93587</v>
          </cell>
          <cell r="L10">
            <v>3356</v>
          </cell>
          <cell r="N10">
            <v>302</v>
          </cell>
        </row>
        <row r="11">
          <cell r="C11">
            <v>2606899</v>
          </cell>
          <cell r="D11">
            <v>151655</v>
          </cell>
          <cell r="E11">
            <v>23009</v>
          </cell>
          <cell r="H11">
            <v>7777</v>
          </cell>
          <cell r="J11">
            <v>1353</v>
          </cell>
          <cell r="L11">
            <v>3270</v>
          </cell>
          <cell r="N11">
            <v>608</v>
          </cell>
        </row>
        <row r="12">
          <cell r="C12">
            <v>2809758</v>
          </cell>
          <cell r="D12">
            <v>53771</v>
          </cell>
          <cell r="E12">
            <v>27989</v>
          </cell>
          <cell r="I12">
            <v>2137</v>
          </cell>
          <cell r="M12">
            <v>3761</v>
          </cell>
          <cell r="N12">
            <v>5359</v>
          </cell>
        </row>
        <row r="14">
          <cell r="C14">
            <v>2618284</v>
          </cell>
          <cell r="D14">
            <v>46739</v>
          </cell>
          <cell r="E14">
            <v>17199</v>
          </cell>
          <cell r="F14">
            <v>24167</v>
          </cell>
          <cell r="H14">
            <v>2533</v>
          </cell>
          <cell r="I14">
            <v>12329</v>
          </cell>
          <cell r="M14">
            <v>4171</v>
          </cell>
          <cell r="N14">
            <v>2014</v>
          </cell>
        </row>
        <row r="15">
          <cell r="C15">
            <v>2912418</v>
          </cell>
          <cell r="D15">
            <v>5610</v>
          </cell>
          <cell r="E15">
            <v>4420</v>
          </cell>
          <cell r="L15">
            <v>4647</v>
          </cell>
          <cell r="M15">
            <v>3546</v>
          </cell>
        </row>
        <row r="16">
          <cell r="C16">
            <v>2607683</v>
          </cell>
          <cell r="D16">
            <v>66969</v>
          </cell>
          <cell r="E16">
            <v>20854</v>
          </cell>
          <cell r="F16">
            <v>1700</v>
          </cell>
          <cell r="G16">
            <v>1032</v>
          </cell>
          <cell r="J16">
            <v>2753</v>
          </cell>
          <cell r="M16">
            <v>3316</v>
          </cell>
        </row>
        <row r="17">
          <cell r="C17">
            <v>2887210</v>
          </cell>
          <cell r="D17">
            <v>35285</v>
          </cell>
          <cell r="E17">
            <v>19930</v>
          </cell>
          <cell r="G17">
            <v>805</v>
          </cell>
          <cell r="J17">
            <v>3336</v>
          </cell>
          <cell r="L17">
            <v>2754</v>
          </cell>
          <cell r="N17">
            <v>3994</v>
          </cell>
        </row>
        <row r="18">
          <cell r="C18">
            <v>2630430</v>
          </cell>
          <cell r="E18">
            <v>23100</v>
          </cell>
          <cell r="L18">
            <v>3936</v>
          </cell>
          <cell r="N18">
            <v>4732</v>
          </cell>
        </row>
        <row r="20">
          <cell r="C20">
            <v>2698237</v>
          </cell>
          <cell r="E20">
            <v>21881</v>
          </cell>
          <cell r="L20">
            <v>4133</v>
          </cell>
          <cell r="M20">
            <v>1564</v>
          </cell>
          <cell r="N20">
            <v>1896</v>
          </cell>
        </row>
        <row r="21">
          <cell r="C21">
            <v>2885561</v>
          </cell>
          <cell r="D21">
            <v>6243</v>
          </cell>
          <cell r="E21">
            <v>22738</v>
          </cell>
          <cell r="M21">
            <v>3978</v>
          </cell>
          <cell r="N21">
            <v>1853</v>
          </cell>
        </row>
        <row r="22">
          <cell r="C22">
            <v>2618156</v>
          </cell>
          <cell r="D22">
            <v>8587</v>
          </cell>
          <cell r="E22">
            <v>19363</v>
          </cell>
          <cell r="N22">
            <v>417</v>
          </cell>
        </row>
        <row r="23">
          <cell r="C23">
            <v>2756233</v>
          </cell>
          <cell r="D23">
            <v>38516</v>
          </cell>
          <cell r="E23">
            <v>22793</v>
          </cell>
          <cell r="F23">
            <v>315</v>
          </cell>
          <cell r="I23">
            <v>2591</v>
          </cell>
          <cell r="L23">
            <v>758</v>
          </cell>
          <cell r="M23">
            <v>3341</v>
          </cell>
          <cell r="N23">
            <v>4013</v>
          </cell>
        </row>
        <row r="24">
          <cell r="C24">
            <v>2793696</v>
          </cell>
          <cell r="D24">
            <v>38357</v>
          </cell>
          <cell r="E24">
            <v>15675</v>
          </cell>
          <cell r="I24">
            <v>2228</v>
          </cell>
          <cell r="J24">
            <v>9604</v>
          </cell>
          <cell r="M24">
            <v>4203</v>
          </cell>
        </row>
        <row r="26">
          <cell r="C26">
            <v>2870068</v>
          </cell>
          <cell r="D26">
            <v>121364</v>
          </cell>
          <cell r="E26">
            <v>22067</v>
          </cell>
          <cell r="I26">
            <v>4560</v>
          </cell>
          <cell r="L26">
            <v>2782</v>
          </cell>
          <cell r="N26">
            <v>3624</v>
          </cell>
        </row>
        <row r="27">
          <cell r="C27">
            <v>2892014</v>
          </cell>
          <cell r="D27">
            <v>3961</v>
          </cell>
          <cell r="E27">
            <v>21290</v>
          </cell>
          <cell r="M27">
            <v>3140</v>
          </cell>
          <cell r="N27">
            <v>5238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 outlineLevelRow="1"/>
  <cols>
    <col min="1" max="1" width="11.00390625" style="72" customWidth="1"/>
    <col min="2" max="2" width="6.7109375" style="0" customWidth="1"/>
    <col min="3" max="3" width="10.7109375" style="0" customWidth="1"/>
    <col min="4" max="4" width="9.421875" style="0" customWidth="1"/>
    <col min="5" max="5" width="10.421875" style="0" customWidth="1"/>
    <col min="6" max="9" width="10.00390625" style="0" customWidth="1"/>
    <col min="10" max="11" width="8.57421875" style="0" customWidth="1"/>
    <col min="12" max="12" width="7.28125" style="0" customWidth="1"/>
    <col min="13" max="13" width="7.421875" style="0" customWidth="1"/>
    <col min="14" max="14" width="7.28125" style="0" customWidth="1"/>
    <col min="15" max="15" width="8.140625" style="0" customWidth="1"/>
    <col min="16" max="16" width="7.7109375" style="0" hidden="1" customWidth="1"/>
    <col min="17" max="17" width="8.57421875" style="0" customWidth="1"/>
    <col min="18" max="18" width="8.140625" style="0" customWidth="1"/>
    <col min="19" max="20" width="7.57421875" style="0" customWidth="1"/>
    <col min="21" max="21" width="7.7109375" style="0" customWidth="1"/>
    <col min="22" max="22" width="7.8515625" style="0" customWidth="1"/>
    <col min="23" max="23" width="7.7109375" style="0" customWidth="1"/>
    <col min="24" max="24" width="8.421875" style="0" customWidth="1"/>
    <col min="25" max="28" width="8.28125" style="0" customWidth="1"/>
    <col min="32" max="32" width="7.421875" style="0" customWidth="1"/>
    <col min="34" max="36" width="8.00390625" style="0" customWidth="1"/>
    <col min="37" max="40" width="8.7109375" style="0" customWidth="1"/>
    <col min="41" max="42" width="8.28125" style="0" customWidth="1"/>
    <col min="43" max="44" width="8.57421875" style="0" customWidth="1"/>
    <col min="45" max="52" width="8.421875" style="0" customWidth="1"/>
    <col min="53" max="53" width="8.140625" style="0" customWidth="1"/>
    <col min="54" max="54" width="9.00390625" style="0" customWidth="1"/>
    <col min="55" max="55" width="10.57421875" style="0" customWidth="1"/>
    <col min="56" max="56" width="11.57421875" style="0" customWidth="1"/>
    <col min="57" max="57" width="9.8515625" style="0" customWidth="1"/>
    <col min="58" max="58" width="13.00390625" style="0" customWidth="1"/>
    <col min="59" max="59" width="10.00390625" style="0" customWidth="1"/>
    <col min="61" max="61" width="10.57421875" style="0" customWidth="1"/>
  </cols>
  <sheetData>
    <row r="1" spans="1:59" ht="12.75">
      <c r="A1" s="1"/>
      <c r="B1" s="2"/>
      <c r="C1" s="3" t="s">
        <v>0</v>
      </c>
      <c r="D1" s="4"/>
      <c r="E1" s="5"/>
      <c r="F1" s="6" t="s">
        <v>1</v>
      </c>
      <c r="G1" s="7"/>
      <c r="H1" s="7"/>
      <c r="I1" s="7"/>
      <c r="J1" s="7"/>
      <c r="K1" s="7"/>
      <c r="L1" s="7"/>
      <c r="M1" s="7"/>
      <c r="N1" s="8"/>
      <c r="BD1" s="9"/>
      <c r="BE1" s="10"/>
      <c r="BF1" s="10"/>
      <c r="BG1" s="10"/>
    </row>
    <row r="2" spans="1:62" s="24" customFormat="1" ht="39" thickBot="1">
      <c r="A2" s="11" t="s">
        <v>2</v>
      </c>
      <c r="B2" s="12" t="s">
        <v>3</v>
      </c>
      <c r="C2" s="13" t="s">
        <v>4</v>
      </c>
      <c r="D2" s="14" t="s">
        <v>5</v>
      </c>
      <c r="E2" s="15" t="s">
        <v>6</v>
      </c>
      <c r="F2" s="13" t="s">
        <v>7</v>
      </c>
      <c r="G2" s="16" t="s">
        <v>8</v>
      </c>
      <c r="H2" s="17" t="s">
        <v>9</v>
      </c>
      <c r="I2" s="16" t="s">
        <v>10</v>
      </c>
      <c r="J2" s="18" t="s">
        <v>11</v>
      </c>
      <c r="K2" s="19" t="s">
        <v>12</v>
      </c>
      <c r="L2" s="17" t="s">
        <v>13</v>
      </c>
      <c r="M2" s="17" t="s">
        <v>14</v>
      </c>
      <c r="N2" s="15" t="s">
        <v>15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 s="20" t="s">
        <v>18</v>
      </c>
      <c r="BE2" s="21" t="s">
        <v>17</v>
      </c>
      <c r="BF2" s="22" t="s">
        <v>19</v>
      </c>
      <c r="BG2" s="23" t="s">
        <v>16</v>
      </c>
      <c r="BI2"/>
      <c r="BJ2"/>
    </row>
    <row r="3" spans="1:59" ht="12.75" outlineLevel="1">
      <c r="A3" s="25">
        <v>39845</v>
      </c>
      <c r="B3" s="26" t="str">
        <f aca="true" t="shared" si="0" ref="B3:B12">TEXT(WEEKDAY(A3,1),"ddd")</f>
        <v>Sun</v>
      </c>
      <c r="C3" s="27">
        <f>+'[2]FEB'!C3</f>
        <v>2607863</v>
      </c>
      <c r="D3" s="27">
        <f>+'[2]FEB'!D3</f>
        <v>0</v>
      </c>
      <c r="E3" s="27">
        <f>+'[2]FEB'!E3</f>
        <v>26993</v>
      </c>
      <c r="F3" s="27">
        <f>+'[2]FEB'!F3</f>
        <v>1718</v>
      </c>
      <c r="G3" s="27">
        <f>+'[2]FEB'!G3</f>
        <v>0</v>
      </c>
      <c r="H3" s="27">
        <f>+'[2]FEB'!H3</f>
        <v>0</v>
      </c>
      <c r="I3" s="27">
        <f>+'[2]FEB'!I3</f>
        <v>0</v>
      </c>
      <c r="J3" s="27">
        <f>+'[2]FEB'!J3</f>
        <v>0</v>
      </c>
      <c r="K3" s="27">
        <f>+'[2]FEB'!K3</f>
        <v>0</v>
      </c>
      <c r="L3" s="27">
        <f>+'[2]FEB'!L3</f>
        <v>0</v>
      </c>
      <c r="M3" s="27">
        <f>+'[2]FEB'!M3</f>
        <v>0</v>
      </c>
      <c r="N3" s="27">
        <f>+'[2]FEB'!N3</f>
        <v>7389</v>
      </c>
      <c r="BD3" s="28">
        <f>BC3</f>
        <v>0</v>
      </c>
      <c r="BE3" s="29">
        <f aca="true" t="shared" si="1" ref="BE3:BE12">+BC3*0.264178</f>
        <v>0</v>
      </c>
      <c r="BF3" s="29">
        <f aca="true" t="shared" si="2" ref="BF3:BF12">(C3+D3)*0.264178</f>
        <v>688940.0316140001</v>
      </c>
      <c r="BG3" s="30">
        <f aca="true" t="shared" si="3" ref="BG3:BG12">+BE3-BF3</f>
        <v>-688940.0316140001</v>
      </c>
    </row>
    <row r="4" spans="1:59" ht="12.75" outlineLevel="1">
      <c r="A4" s="25">
        <f aca="true" t="shared" si="4" ref="A4:A12">A3+1</f>
        <v>39846</v>
      </c>
      <c r="B4" s="26" t="str">
        <f t="shared" si="0"/>
        <v>Mon</v>
      </c>
      <c r="C4" s="27">
        <f>+'[2]FEB'!C4</f>
        <v>2803845</v>
      </c>
      <c r="D4" s="27">
        <f>+'[2]FEB'!D4</f>
        <v>40111</v>
      </c>
      <c r="E4" s="27">
        <f>+'[2]FEB'!E4</f>
        <v>23393</v>
      </c>
      <c r="F4" s="27">
        <f>+'[2]FEB'!F4</f>
        <v>0</v>
      </c>
      <c r="G4" s="27">
        <f>+'[2]FEB'!G4</f>
        <v>944</v>
      </c>
      <c r="H4" s="27">
        <f>+'[2]FEB'!H4</f>
        <v>0</v>
      </c>
      <c r="I4" s="27">
        <f>+'[2]FEB'!I4</f>
        <v>0</v>
      </c>
      <c r="J4" s="27">
        <f>+'[2]FEB'!J4</f>
        <v>0</v>
      </c>
      <c r="K4" s="27">
        <f>+'[2]FEB'!K4</f>
        <v>0</v>
      </c>
      <c r="L4" s="27">
        <f>+'[2]FEB'!L4</f>
        <v>3152</v>
      </c>
      <c r="M4" s="27">
        <f>+'[2]FEB'!M4</f>
        <v>0</v>
      </c>
      <c r="N4" s="27">
        <f>+'[2]FEB'!N4</f>
        <v>970</v>
      </c>
      <c r="BD4" s="28">
        <f aca="true" t="shared" si="5" ref="BD4:BD12">BD3+BC4</f>
        <v>0</v>
      </c>
      <c r="BE4" s="29">
        <f t="shared" si="1"/>
        <v>0</v>
      </c>
      <c r="BF4" s="29">
        <f t="shared" si="2"/>
        <v>751310.6081680001</v>
      </c>
      <c r="BG4" s="30">
        <f t="shared" si="3"/>
        <v>-751310.6081680001</v>
      </c>
    </row>
    <row r="5" spans="1:59" ht="12.75" outlineLevel="1">
      <c r="A5" s="25">
        <f t="shared" si="4"/>
        <v>39847</v>
      </c>
      <c r="B5" s="26" t="str">
        <f t="shared" si="0"/>
        <v>Tue</v>
      </c>
      <c r="C5" s="27">
        <f>+'[2]FEB'!C5</f>
        <v>2664138</v>
      </c>
      <c r="D5" s="27">
        <f>+'[2]FEB'!D5</f>
        <v>24707</v>
      </c>
      <c r="E5" s="27">
        <f>+'[2]FEB'!E5</f>
        <v>33155</v>
      </c>
      <c r="F5" s="27">
        <f>+'[2]FEB'!F5</f>
        <v>0</v>
      </c>
      <c r="G5" s="27">
        <f>+'[2]FEB'!G5</f>
        <v>0</v>
      </c>
      <c r="H5" s="27">
        <f>+'[2]FEB'!H5</f>
        <v>0</v>
      </c>
      <c r="I5" s="27">
        <f>+'[2]FEB'!I5</f>
        <v>0</v>
      </c>
      <c r="J5" s="27">
        <f>+'[2]FEB'!J5</f>
        <v>0</v>
      </c>
      <c r="K5" s="27">
        <f>+'[2]FEB'!K5</f>
        <v>0</v>
      </c>
      <c r="L5" s="27">
        <f>+'[2]FEB'!L5</f>
        <v>0</v>
      </c>
      <c r="M5" s="27">
        <f>+'[2]FEB'!M5</f>
        <v>3102</v>
      </c>
      <c r="N5" s="27">
        <f>+'[2]FEB'!N5</f>
        <v>6569</v>
      </c>
      <c r="BD5" s="28">
        <f t="shared" si="5"/>
        <v>0</v>
      </c>
      <c r="BE5" s="29">
        <f t="shared" si="1"/>
        <v>0</v>
      </c>
      <c r="BF5" s="29">
        <f t="shared" si="2"/>
        <v>710333.6944100001</v>
      </c>
      <c r="BG5" s="30">
        <f t="shared" si="3"/>
        <v>-710333.6944100001</v>
      </c>
    </row>
    <row r="6" spans="1:59" ht="12.75" outlineLevel="1">
      <c r="A6" s="25">
        <f t="shared" si="4"/>
        <v>39848</v>
      </c>
      <c r="B6" s="26" t="str">
        <f t="shared" si="0"/>
        <v>Wed</v>
      </c>
      <c r="C6" s="27">
        <f>+'[2]FEB'!C6</f>
        <v>2670583</v>
      </c>
      <c r="D6" s="27">
        <f>+'[2]FEB'!D6</f>
        <v>81420</v>
      </c>
      <c r="E6" s="27">
        <f>+'[2]FEB'!E6</f>
        <v>22770</v>
      </c>
      <c r="F6" s="27">
        <f>+'[2]FEB'!F6</f>
        <v>0</v>
      </c>
      <c r="G6" s="27">
        <f>+'[2]FEB'!G6</f>
        <v>3412</v>
      </c>
      <c r="H6" s="27">
        <f>+'[2]FEB'!H6</f>
        <v>0</v>
      </c>
      <c r="I6" s="27">
        <f>+'[2]FEB'!I6</f>
        <v>0</v>
      </c>
      <c r="J6" s="27">
        <f>+'[2]FEB'!J6</f>
        <v>0</v>
      </c>
      <c r="K6" s="27">
        <f>+'[2]FEB'!K6</f>
        <v>0</v>
      </c>
      <c r="L6" s="27">
        <f>+'[2]FEB'!L6</f>
        <v>0</v>
      </c>
      <c r="M6" s="27">
        <f>+'[2]FEB'!M6</f>
        <v>3331</v>
      </c>
      <c r="N6" s="27">
        <f>+'[2]FEB'!N6</f>
        <v>0</v>
      </c>
      <c r="BD6" s="28">
        <f t="shared" si="5"/>
        <v>0</v>
      </c>
      <c r="BE6" s="29">
        <f t="shared" si="1"/>
        <v>0</v>
      </c>
      <c r="BF6" s="29">
        <f t="shared" si="2"/>
        <v>727018.648534</v>
      </c>
      <c r="BG6" s="30">
        <f t="shared" si="3"/>
        <v>-727018.648534</v>
      </c>
    </row>
    <row r="7" spans="1:59" ht="12.75" outlineLevel="1">
      <c r="A7" s="25">
        <f t="shared" si="4"/>
        <v>39849</v>
      </c>
      <c r="B7" s="26" t="str">
        <f t="shared" si="0"/>
        <v>Thu</v>
      </c>
      <c r="C7" s="27">
        <f>+'[2]FEB'!C7</f>
        <v>2801157</v>
      </c>
      <c r="D7" s="27">
        <f>+'[2]FEB'!D7</f>
        <v>11904</v>
      </c>
      <c r="E7" s="27">
        <f>+'[2]FEB'!E7</f>
        <v>22829</v>
      </c>
      <c r="F7" s="27">
        <f>+'[2]FEB'!F7</f>
        <v>0</v>
      </c>
      <c r="G7" s="27">
        <f>+'[2]FEB'!G7</f>
        <v>0</v>
      </c>
      <c r="H7" s="27">
        <f>+'[2]FEB'!H7</f>
        <v>0</v>
      </c>
      <c r="I7" s="27">
        <f>+'[2]FEB'!I7</f>
        <v>0</v>
      </c>
      <c r="J7" s="27">
        <f>+'[2]FEB'!J7</f>
        <v>0</v>
      </c>
      <c r="K7" s="27">
        <f>+'[2]FEB'!K7</f>
        <v>0</v>
      </c>
      <c r="L7" s="27">
        <f>+'[2]FEB'!L7</f>
        <v>0</v>
      </c>
      <c r="M7" s="27">
        <f>+'[2]FEB'!M7</f>
        <v>3379</v>
      </c>
      <c r="N7" s="27">
        <f>+'[2]FEB'!N7</f>
        <v>1845</v>
      </c>
      <c r="BD7" s="28">
        <f t="shared" si="5"/>
        <v>0</v>
      </c>
      <c r="BE7" s="29">
        <f t="shared" si="1"/>
        <v>0</v>
      </c>
      <c r="BF7" s="29">
        <f t="shared" si="2"/>
        <v>743148.8288580001</v>
      </c>
      <c r="BG7" s="30">
        <f t="shared" si="3"/>
        <v>-743148.8288580001</v>
      </c>
    </row>
    <row r="8" spans="1:59" ht="12.75" outlineLevel="1">
      <c r="A8" s="25">
        <f t="shared" si="4"/>
        <v>39850</v>
      </c>
      <c r="B8" s="26" t="str">
        <f t="shared" si="0"/>
        <v>Fri</v>
      </c>
      <c r="C8" s="27">
        <f>+'[2]FEB'!C8</f>
        <v>2631911</v>
      </c>
      <c r="D8" s="27">
        <f>+'[2]FEB'!D8</f>
        <v>17290</v>
      </c>
      <c r="E8" s="27">
        <f>+'[2]FEB'!E8</f>
        <v>12675</v>
      </c>
      <c r="F8" s="27">
        <f>+'[2]FEB'!F8</f>
        <v>0</v>
      </c>
      <c r="G8" s="27">
        <f>+'[2]FEB'!G8</f>
        <v>0</v>
      </c>
      <c r="H8" s="27">
        <f>+'[2]FEB'!H8</f>
        <v>0</v>
      </c>
      <c r="I8" s="27">
        <f>+'[2]FEB'!I8</f>
        <v>0</v>
      </c>
      <c r="J8" s="27">
        <f>+'[2]FEB'!J8</f>
        <v>15024</v>
      </c>
      <c r="K8" s="27">
        <f>+'[2]FEB'!K8</f>
        <v>0</v>
      </c>
      <c r="L8" s="27">
        <f>+'[2]FEB'!L8</f>
        <v>0</v>
      </c>
      <c r="M8" s="27">
        <f>+'[2]FEB'!M8</f>
        <v>3475</v>
      </c>
      <c r="N8" s="27">
        <f>+'[2]FEB'!N8</f>
        <v>0</v>
      </c>
      <c r="BD8" s="28">
        <f t="shared" si="5"/>
        <v>0</v>
      </c>
      <c r="BE8" s="29">
        <f t="shared" si="1"/>
        <v>0</v>
      </c>
      <c r="BF8" s="29">
        <f t="shared" si="2"/>
        <v>699860.621778</v>
      </c>
      <c r="BG8" s="30">
        <f t="shared" si="3"/>
        <v>-699860.621778</v>
      </c>
    </row>
    <row r="9" spans="1:59" ht="12.75" outlineLevel="1">
      <c r="A9" s="31">
        <f t="shared" si="4"/>
        <v>39851</v>
      </c>
      <c r="B9" s="26" t="str">
        <f t="shared" si="0"/>
        <v>Sat</v>
      </c>
      <c r="C9" s="27">
        <f>+'[2]FEB'!C9</f>
        <v>2782391</v>
      </c>
      <c r="D9" s="27">
        <f>+'[2]FEB'!D9</f>
        <v>13614</v>
      </c>
      <c r="E9" s="27">
        <f>+'[2]FEB'!E9</f>
        <v>17712</v>
      </c>
      <c r="F9" s="27">
        <f>+'[2]FEB'!F9</f>
        <v>0</v>
      </c>
      <c r="G9" s="27">
        <f>+'[2]FEB'!G9</f>
        <v>0</v>
      </c>
      <c r="H9" s="27">
        <f>+'[2]FEB'!H9</f>
        <v>0</v>
      </c>
      <c r="I9" s="27">
        <f>+'[2]FEB'!I9</f>
        <v>0</v>
      </c>
      <c r="J9" s="27">
        <f>+'[2]FEB'!J9</f>
        <v>0</v>
      </c>
      <c r="K9" s="27">
        <f>+'[2]FEB'!K9</f>
        <v>0</v>
      </c>
      <c r="L9" s="27">
        <f>+'[2]FEB'!L9</f>
        <v>2109</v>
      </c>
      <c r="M9" s="27">
        <f>+'[2]FEB'!M9</f>
        <v>0</v>
      </c>
      <c r="N9" s="27">
        <f>+'[2]FEB'!N9</f>
        <v>4153</v>
      </c>
      <c r="BD9" s="28">
        <f t="shared" si="5"/>
        <v>0</v>
      </c>
      <c r="BE9" s="29">
        <f t="shared" si="1"/>
        <v>0</v>
      </c>
      <c r="BF9" s="29">
        <f t="shared" si="2"/>
        <v>738643.00889</v>
      </c>
      <c r="BG9" s="30">
        <f t="shared" si="3"/>
        <v>-738643.00889</v>
      </c>
    </row>
    <row r="10" spans="1:59" ht="12.75" outlineLevel="1">
      <c r="A10" s="25">
        <f t="shared" si="4"/>
        <v>39852</v>
      </c>
      <c r="B10" s="26" t="str">
        <f t="shared" si="0"/>
        <v>Sun</v>
      </c>
      <c r="C10" s="27">
        <f>+'[2]FEB'!C10</f>
        <v>2654299</v>
      </c>
      <c r="D10" s="27">
        <f>+'[2]FEB'!D10</f>
        <v>6584</v>
      </c>
      <c r="E10" s="27">
        <f>+'[2]FEB'!E10</f>
        <v>22414</v>
      </c>
      <c r="F10" s="27">
        <f>+'[2]FEB'!F10</f>
        <v>0</v>
      </c>
      <c r="G10" s="27">
        <f>+'[2]FEB'!G10</f>
        <v>0</v>
      </c>
      <c r="H10" s="27">
        <f>+'[2]FEB'!H10</f>
        <v>0</v>
      </c>
      <c r="I10" s="27">
        <f>+'[2]FEB'!I10</f>
        <v>0</v>
      </c>
      <c r="J10" s="27">
        <f>+'[2]FEB'!J10</f>
        <v>93587</v>
      </c>
      <c r="K10" s="27">
        <f>+'[2]FEB'!K10</f>
        <v>0</v>
      </c>
      <c r="L10" s="27">
        <f>+'[2]FEB'!L10</f>
        <v>3356</v>
      </c>
      <c r="M10" s="27">
        <f>+'[2]FEB'!M10</f>
        <v>0</v>
      </c>
      <c r="N10" s="27">
        <f>+'[2]FEB'!N10</f>
        <v>302</v>
      </c>
      <c r="BD10" s="28">
        <f t="shared" si="5"/>
        <v>0</v>
      </c>
      <c r="BE10" s="29">
        <f t="shared" si="1"/>
        <v>0</v>
      </c>
      <c r="BF10" s="29">
        <f t="shared" si="2"/>
        <v>702946.7491740001</v>
      </c>
      <c r="BG10" s="30">
        <f t="shared" si="3"/>
        <v>-702946.7491740001</v>
      </c>
    </row>
    <row r="11" spans="1:59" ht="12.75" outlineLevel="1">
      <c r="A11" s="25">
        <f t="shared" si="4"/>
        <v>39853</v>
      </c>
      <c r="B11" s="26" t="str">
        <f t="shared" si="0"/>
        <v>Mon</v>
      </c>
      <c r="C11" s="27">
        <f>+'[2]FEB'!C11</f>
        <v>2606899</v>
      </c>
      <c r="D11" s="27">
        <f>+'[2]FEB'!D11</f>
        <v>151655</v>
      </c>
      <c r="E11" s="27">
        <f>+'[2]FEB'!E11</f>
        <v>23009</v>
      </c>
      <c r="F11" s="27">
        <f>+'[2]FEB'!F11</f>
        <v>0</v>
      </c>
      <c r="G11" s="27">
        <f>+'[2]FEB'!G11</f>
        <v>0</v>
      </c>
      <c r="H11" s="27">
        <f>+'[2]FEB'!H11</f>
        <v>7777</v>
      </c>
      <c r="I11" s="27">
        <f>+'[2]FEB'!I11</f>
        <v>0</v>
      </c>
      <c r="J11" s="27">
        <f>+'[2]FEB'!J11</f>
        <v>1353</v>
      </c>
      <c r="K11" s="27">
        <f>+'[2]FEB'!K11</f>
        <v>0</v>
      </c>
      <c r="L11" s="27">
        <f>+'[2]FEB'!L11</f>
        <v>3270</v>
      </c>
      <c r="M11" s="27">
        <f>+'[2]FEB'!M11</f>
        <v>0</v>
      </c>
      <c r="N11" s="27">
        <f>+'[2]FEB'!N11</f>
        <v>608</v>
      </c>
      <c r="BD11" s="28">
        <f t="shared" si="5"/>
        <v>0</v>
      </c>
      <c r="BE11" s="29">
        <f t="shared" si="1"/>
        <v>0</v>
      </c>
      <c r="BF11" s="29">
        <f t="shared" si="2"/>
        <v>728749.278612</v>
      </c>
      <c r="BG11" s="30">
        <f t="shared" si="3"/>
        <v>-728749.278612</v>
      </c>
    </row>
    <row r="12" spans="1:59" ht="12.75" outlineLevel="1">
      <c r="A12" s="25">
        <f t="shared" si="4"/>
        <v>39854</v>
      </c>
      <c r="B12" s="26" t="str">
        <f t="shared" si="0"/>
        <v>Tue</v>
      </c>
      <c r="C12" s="27">
        <f>+'[2]FEB'!C12</f>
        <v>2809758</v>
      </c>
      <c r="D12" s="27">
        <f>+'[2]FEB'!D12</f>
        <v>53771</v>
      </c>
      <c r="E12" s="27">
        <f>+'[2]FEB'!E12</f>
        <v>27989</v>
      </c>
      <c r="F12" s="27">
        <f>+'[2]FEB'!F12</f>
        <v>0</v>
      </c>
      <c r="G12" s="27">
        <f>+'[2]FEB'!G12</f>
        <v>0</v>
      </c>
      <c r="H12" s="27">
        <f>+'[2]FEB'!H12</f>
        <v>0</v>
      </c>
      <c r="I12" s="27">
        <f>+'[2]FEB'!I12</f>
        <v>2137</v>
      </c>
      <c r="J12" s="27">
        <f>+'[2]FEB'!J12</f>
        <v>0</v>
      </c>
      <c r="K12" s="27">
        <f>+'[2]FEB'!K12</f>
        <v>0</v>
      </c>
      <c r="L12" s="27">
        <f>+'[2]FEB'!L12</f>
        <v>0</v>
      </c>
      <c r="M12" s="27">
        <f>+'[2]FEB'!M12</f>
        <v>3761</v>
      </c>
      <c r="N12" s="27">
        <f>+'[2]FEB'!N12</f>
        <v>5359</v>
      </c>
      <c r="BD12" s="28">
        <f t="shared" si="5"/>
        <v>0</v>
      </c>
      <c r="BE12" s="29">
        <f t="shared" si="1"/>
        <v>0</v>
      </c>
      <c r="BF12" s="29">
        <f t="shared" si="2"/>
        <v>756481.364162</v>
      </c>
      <c r="BG12" s="30">
        <f t="shared" si="3"/>
        <v>-756481.364162</v>
      </c>
    </row>
    <row r="13" spans="1:59" ht="12.75">
      <c r="A13" s="32" t="s">
        <v>20</v>
      </c>
      <c r="B13" s="33"/>
      <c r="C13" s="34">
        <f>SUM(C3:C12)</f>
        <v>27032844</v>
      </c>
      <c r="D13" s="35">
        <f>SUM(D3:D12)</f>
        <v>401056</v>
      </c>
      <c r="E13" s="36"/>
      <c r="F13" s="34"/>
      <c r="G13" s="35">
        <f>SUM(G3:G12)</f>
        <v>4356</v>
      </c>
      <c r="H13" s="35">
        <f>SUM(H3:H12)</f>
        <v>7777</v>
      </c>
      <c r="I13" s="35">
        <f>SUM(I3:I12)</f>
        <v>2137</v>
      </c>
      <c r="J13" s="35">
        <f>SUM(J3:J12)</f>
        <v>109964</v>
      </c>
      <c r="K13" s="35"/>
      <c r="L13" s="35">
        <f>SUM(L3:L12)</f>
        <v>11887</v>
      </c>
      <c r="M13" s="35">
        <f>SUM(M3:M12)</f>
        <v>17048</v>
      </c>
      <c r="N13" s="37">
        <f>SUM(N3:N12)</f>
        <v>27195</v>
      </c>
      <c r="BD13" s="38"/>
      <c r="BE13" s="29"/>
      <c r="BF13" s="29"/>
      <c r="BG13" s="30"/>
    </row>
    <row r="14" spans="1:59" ht="12.75" outlineLevel="1">
      <c r="A14" s="25">
        <f>A12+1</f>
        <v>39855</v>
      </c>
      <c r="B14" s="26" t="str">
        <f>TEXT(WEEKDAY(A14,1),"ddd")</f>
        <v>Wed</v>
      </c>
      <c r="C14" s="27">
        <f>+'[2]FEB'!C14</f>
        <v>2618284</v>
      </c>
      <c r="D14" s="27">
        <f>+'[2]FEB'!D14</f>
        <v>46739</v>
      </c>
      <c r="E14" s="27">
        <f>+'[2]FEB'!E14</f>
        <v>17199</v>
      </c>
      <c r="F14" s="27">
        <f>+'[2]FEB'!F14</f>
        <v>24167</v>
      </c>
      <c r="G14" s="27">
        <f>+'[2]FEB'!G14</f>
        <v>0</v>
      </c>
      <c r="H14" s="27">
        <f>+'[2]FEB'!H14</f>
        <v>2533</v>
      </c>
      <c r="I14" s="27">
        <f>+'[2]FEB'!I14</f>
        <v>12329</v>
      </c>
      <c r="J14" s="27">
        <f>+'[2]FEB'!J14</f>
        <v>0</v>
      </c>
      <c r="K14" s="27">
        <f>+'[2]FEB'!K14</f>
        <v>0</v>
      </c>
      <c r="L14" s="27">
        <f>+'[2]FEB'!L14</f>
        <v>0</v>
      </c>
      <c r="M14" s="27">
        <f>+'[2]FEB'!M14</f>
        <v>4171</v>
      </c>
      <c r="N14" s="27">
        <f>+'[2]FEB'!N14</f>
        <v>2014</v>
      </c>
      <c r="BD14" s="28">
        <f>BD12+BC14</f>
        <v>0</v>
      </c>
      <c r="BE14" s="29">
        <f>+BC14*0.264178</f>
        <v>0</v>
      </c>
      <c r="BF14" s="29">
        <f>(C14+D14)*0.264178</f>
        <v>704040.446094</v>
      </c>
      <c r="BG14" s="30">
        <f>+BE14-BF14</f>
        <v>-704040.446094</v>
      </c>
    </row>
    <row r="15" spans="1:59" ht="12.75" outlineLevel="1">
      <c r="A15" s="25">
        <f>A14+1</f>
        <v>39856</v>
      </c>
      <c r="B15" s="26" t="str">
        <f>TEXT(WEEKDAY(A15,1),"ddd")</f>
        <v>Thu</v>
      </c>
      <c r="C15" s="27">
        <f>+'[2]FEB'!C15</f>
        <v>2912418</v>
      </c>
      <c r="D15" s="27">
        <f>+'[2]FEB'!D15</f>
        <v>5610</v>
      </c>
      <c r="E15" s="27">
        <f>+'[2]FEB'!E15</f>
        <v>4420</v>
      </c>
      <c r="F15" s="27">
        <f>+'[2]FEB'!F15</f>
        <v>0</v>
      </c>
      <c r="G15" s="27">
        <f>+'[2]FEB'!G15</f>
        <v>0</v>
      </c>
      <c r="H15" s="27">
        <f>+'[2]FEB'!H15</f>
        <v>0</v>
      </c>
      <c r="I15" s="27">
        <f>+'[2]FEB'!I15</f>
        <v>0</v>
      </c>
      <c r="J15" s="27">
        <f>+'[2]FEB'!J15</f>
        <v>0</v>
      </c>
      <c r="K15" s="27">
        <f>+'[2]FEB'!K15</f>
        <v>0</v>
      </c>
      <c r="L15" s="27">
        <f>+'[2]FEB'!L15</f>
        <v>4647</v>
      </c>
      <c r="M15" s="27">
        <f>+'[2]FEB'!M15</f>
        <v>3546</v>
      </c>
      <c r="N15" s="27">
        <f>+'[2]FEB'!N15</f>
        <v>0</v>
      </c>
      <c r="BD15" s="28">
        <f>BD14+BC15</f>
        <v>0</v>
      </c>
      <c r="BE15" s="29">
        <f>+BC15*0.264178</f>
        <v>0</v>
      </c>
      <c r="BF15" s="29">
        <f>(C15+D15)*0.264178</f>
        <v>770878.8009840001</v>
      </c>
      <c r="BG15" s="30">
        <f>+BE15-BF15</f>
        <v>-770878.8009840001</v>
      </c>
    </row>
    <row r="16" spans="1:62" s="39" customFormat="1" ht="12.75" outlineLevel="1">
      <c r="A16" s="25">
        <f>A15+1</f>
        <v>39857</v>
      </c>
      <c r="B16" s="26" t="str">
        <f>TEXT(WEEKDAY(A16,1),"ddd")</f>
        <v>Fri</v>
      </c>
      <c r="C16" s="27">
        <f>+'[2]FEB'!C16</f>
        <v>2607683</v>
      </c>
      <c r="D16" s="27">
        <f>+'[2]FEB'!D16</f>
        <v>66969</v>
      </c>
      <c r="E16" s="27">
        <f>+'[2]FEB'!E16</f>
        <v>20854</v>
      </c>
      <c r="F16" s="27">
        <f>+'[2]FEB'!F16</f>
        <v>1700</v>
      </c>
      <c r="G16" s="27">
        <f>+'[2]FEB'!G16</f>
        <v>1032</v>
      </c>
      <c r="H16" s="27">
        <f>+'[2]FEB'!H16</f>
        <v>0</v>
      </c>
      <c r="I16" s="27">
        <f>+'[2]FEB'!I16</f>
        <v>0</v>
      </c>
      <c r="J16" s="27">
        <f>+'[2]FEB'!J16</f>
        <v>2753</v>
      </c>
      <c r="K16" s="27">
        <f>+'[2]FEB'!K16</f>
        <v>0</v>
      </c>
      <c r="L16" s="27">
        <f>+'[2]FEB'!L16</f>
        <v>0</v>
      </c>
      <c r="M16" s="27">
        <f>+'[2]FEB'!M16</f>
        <v>3316</v>
      </c>
      <c r="N16" s="27">
        <f>+'[2]FEB'!N16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 s="28">
        <f>BD15+BC16</f>
        <v>0</v>
      </c>
      <c r="BE16" s="29">
        <f>+BC16*0.264178</f>
        <v>0</v>
      </c>
      <c r="BF16" s="29">
        <f>(C16+D16)*0.264178</f>
        <v>706584.2160560001</v>
      </c>
      <c r="BG16" s="30">
        <f>+BE16-BF16</f>
        <v>-706584.2160560001</v>
      </c>
      <c r="BI16"/>
      <c r="BJ16"/>
    </row>
    <row r="17" spans="1:59" ht="12.75" outlineLevel="1">
      <c r="A17" s="25">
        <f>A16+1</f>
        <v>39858</v>
      </c>
      <c r="B17" s="26" t="str">
        <f>TEXT(WEEKDAY(A17,1),"ddd")</f>
        <v>Sat</v>
      </c>
      <c r="C17" s="27">
        <f>+'[2]FEB'!C17</f>
        <v>2887210</v>
      </c>
      <c r="D17" s="27">
        <f>+'[2]FEB'!D17</f>
        <v>35285</v>
      </c>
      <c r="E17" s="27">
        <f>+'[2]FEB'!E17</f>
        <v>19930</v>
      </c>
      <c r="F17" s="27">
        <f>+'[2]FEB'!F17</f>
        <v>0</v>
      </c>
      <c r="G17" s="27">
        <f>+'[2]FEB'!G17</f>
        <v>805</v>
      </c>
      <c r="H17" s="27">
        <f>+'[2]FEB'!H17</f>
        <v>0</v>
      </c>
      <c r="I17" s="27">
        <f>+'[2]FEB'!I17</f>
        <v>0</v>
      </c>
      <c r="J17" s="27">
        <f>+'[2]FEB'!J17</f>
        <v>3336</v>
      </c>
      <c r="K17" s="27">
        <f>+'[2]FEB'!K17</f>
        <v>0</v>
      </c>
      <c r="L17" s="27">
        <f>+'[2]FEB'!L17</f>
        <v>2754</v>
      </c>
      <c r="M17" s="27">
        <f>+'[2]FEB'!M17</f>
        <v>0</v>
      </c>
      <c r="N17" s="27">
        <f>+'[2]FEB'!N17</f>
        <v>3994</v>
      </c>
      <c r="BD17" s="28">
        <f>BD16+BC17</f>
        <v>0</v>
      </c>
      <c r="BE17" s="29">
        <f>+BC17*0.264178</f>
        <v>0</v>
      </c>
      <c r="BF17" s="29">
        <f>(C17+D17)*0.264178</f>
        <v>772058.8841100001</v>
      </c>
      <c r="BG17" s="30">
        <f>+BE17-BF17</f>
        <v>-772058.8841100001</v>
      </c>
    </row>
    <row r="18" spans="1:59" ht="12.75" outlineLevel="1">
      <c r="A18" s="25">
        <f>A17+1</f>
        <v>39859</v>
      </c>
      <c r="B18" s="26" t="str">
        <f>TEXT(WEEKDAY(A18,1),"ddd")</f>
        <v>Sun</v>
      </c>
      <c r="C18" s="27">
        <f>+'[2]FEB'!C18</f>
        <v>2630430</v>
      </c>
      <c r="D18" s="27">
        <f>+'[2]FEB'!D18</f>
        <v>0</v>
      </c>
      <c r="E18" s="27">
        <f>+'[2]FEB'!E18</f>
        <v>23100</v>
      </c>
      <c r="F18" s="27">
        <f>+'[2]FEB'!F18</f>
        <v>0</v>
      </c>
      <c r="G18" s="27">
        <f>+'[2]FEB'!G18</f>
        <v>0</v>
      </c>
      <c r="H18" s="27">
        <f>+'[2]FEB'!H18</f>
        <v>0</v>
      </c>
      <c r="I18" s="27">
        <f>+'[2]FEB'!I18</f>
        <v>0</v>
      </c>
      <c r="J18" s="27">
        <f>+'[2]FEB'!J18</f>
        <v>0</v>
      </c>
      <c r="K18" s="27">
        <f>+'[2]FEB'!K18</f>
        <v>0</v>
      </c>
      <c r="L18" s="27">
        <f>+'[2]FEB'!L18</f>
        <v>3936</v>
      </c>
      <c r="M18" s="27">
        <f>+'[2]FEB'!M18</f>
        <v>0</v>
      </c>
      <c r="N18" s="27">
        <f>+'[2]FEB'!N18</f>
        <v>4732</v>
      </c>
      <c r="BD18" s="28">
        <f>BD17+BC18</f>
        <v>0</v>
      </c>
      <c r="BE18" s="29">
        <f>+BC18*0.264178</f>
        <v>0</v>
      </c>
      <c r="BF18" s="29">
        <f>(C18+D18)*0.264178</f>
        <v>694901.7365400001</v>
      </c>
      <c r="BG18" s="30">
        <f>+BE18-BF18</f>
        <v>-694901.7365400001</v>
      </c>
    </row>
    <row r="19" spans="1:59" ht="12.75">
      <c r="A19" s="32" t="s">
        <v>21</v>
      </c>
      <c r="B19" s="33"/>
      <c r="C19" s="34"/>
      <c r="D19" s="35"/>
      <c r="E19" s="40">
        <f>SUM(E3:E18)</f>
        <v>318442</v>
      </c>
      <c r="F19" s="40">
        <f>SUM(F3:F18)</f>
        <v>27585</v>
      </c>
      <c r="G19" s="35"/>
      <c r="H19" s="35"/>
      <c r="I19" s="35"/>
      <c r="J19" s="35"/>
      <c r="K19" s="35"/>
      <c r="L19" s="35"/>
      <c r="M19" s="35"/>
      <c r="N19" s="37"/>
      <c r="BD19" s="41"/>
      <c r="BE19" s="29"/>
      <c r="BF19" s="29"/>
      <c r="BG19" s="30"/>
    </row>
    <row r="20" spans="1:59" ht="12.75" outlineLevel="1">
      <c r="A20" s="25">
        <f>A18+1</f>
        <v>39860</v>
      </c>
      <c r="B20" s="26" t="str">
        <f>TEXT(WEEKDAY(A20,1),"ddd")</f>
        <v>Mon</v>
      </c>
      <c r="C20" s="27">
        <f>+'[2]FEB'!C20</f>
        <v>2698237</v>
      </c>
      <c r="D20" s="27">
        <f>+'[2]FEB'!D20</f>
        <v>0</v>
      </c>
      <c r="E20" s="27">
        <f>+'[2]FEB'!E20</f>
        <v>21881</v>
      </c>
      <c r="F20" s="27">
        <f>+'[2]FEB'!F20</f>
        <v>0</v>
      </c>
      <c r="G20" s="27">
        <f>+'[2]FEB'!G20</f>
        <v>0</v>
      </c>
      <c r="H20" s="27">
        <f>+'[2]FEB'!H20</f>
        <v>0</v>
      </c>
      <c r="I20" s="27">
        <f>+'[2]FEB'!I20</f>
        <v>0</v>
      </c>
      <c r="J20" s="27">
        <f>+'[2]FEB'!J20</f>
        <v>0</v>
      </c>
      <c r="K20" s="27">
        <f>+'[2]FEB'!K20</f>
        <v>0</v>
      </c>
      <c r="L20" s="27">
        <f>+'[2]FEB'!L20</f>
        <v>4133</v>
      </c>
      <c r="M20" s="27">
        <f>+'[2]FEB'!M20</f>
        <v>1564</v>
      </c>
      <c r="N20" s="27">
        <f>+'[2]FEB'!N20</f>
        <v>1896</v>
      </c>
      <c r="BD20" s="28">
        <f>BD18+BC20</f>
        <v>0</v>
      </c>
      <c r="BE20" s="29">
        <f>+BC20*0.264178</f>
        <v>0</v>
      </c>
      <c r="BF20" s="29">
        <f>(C20+D20)*0.264178</f>
        <v>712814.8541860001</v>
      </c>
      <c r="BG20" s="30">
        <f>+BE20-BF20</f>
        <v>-712814.8541860001</v>
      </c>
    </row>
    <row r="21" spans="1:59" ht="12.75" outlineLevel="1">
      <c r="A21" s="25">
        <f>A20+1</f>
        <v>39861</v>
      </c>
      <c r="B21" s="26" t="str">
        <f>TEXT(WEEKDAY(A21,1),"ddd")</f>
        <v>Tue</v>
      </c>
      <c r="C21" s="27">
        <f>+'[2]FEB'!C21</f>
        <v>2885561</v>
      </c>
      <c r="D21" s="27">
        <f>+'[2]FEB'!D21</f>
        <v>6243</v>
      </c>
      <c r="E21" s="27">
        <f>+'[2]FEB'!E21</f>
        <v>22738</v>
      </c>
      <c r="F21" s="27">
        <f>+'[2]FEB'!F21</f>
        <v>0</v>
      </c>
      <c r="G21" s="27">
        <f>+'[2]FEB'!G21</f>
        <v>0</v>
      </c>
      <c r="H21" s="27">
        <f>+'[2]FEB'!H21</f>
        <v>0</v>
      </c>
      <c r="I21" s="27">
        <f>+'[2]FEB'!I21</f>
        <v>0</v>
      </c>
      <c r="J21" s="27">
        <f>+'[2]FEB'!J21</f>
        <v>0</v>
      </c>
      <c r="K21" s="27">
        <f>+'[2]FEB'!K21</f>
        <v>0</v>
      </c>
      <c r="L21" s="27">
        <f>+'[2]FEB'!L21</f>
        <v>0</v>
      </c>
      <c r="M21" s="27">
        <f>+'[2]FEB'!M21</f>
        <v>3978</v>
      </c>
      <c r="N21" s="27">
        <f>+'[2]FEB'!N21</f>
        <v>1853</v>
      </c>
      <c r="BD21" s="28">
        <f>BD20+BC21</f>
        <v>0</v>
      </c>
      <c r="BE21" s="29">
        <f>+BC21*0.264178</f>
        <v>0</v>
      </c>
      <c r="BF21" s="29">
        <f>(C21+D21)*0.264178</f>
        <v>763950.997112</v>
      </c>
      <c r="BG21" s="30">
        <f>+BE21-BF21</f>
        <v>-763950.997112</v>
      </c>
    </row>
    <row r="22" spans="1:62" s="39" customFormat="1" ht="12.75" outlineLevel="1">
      <c r="A22" s="25">
        <f>A21+1</f>
        <v>39862</v>
      </c>
      <c r="B22" s="26" t="str">
        <f>TEXT(WEEKDAY(A22,1),"ddd")</f>
        <v>Wed</v>
      </c>
      <c r="C22" s="27">
        <f>+'[2]FEB'!C22</f>
        <v>2618156</v>
      </c>
      <c r="D22" s="27">
        <f>+'[2]FEB'!D22</f>
        <v>8587</v>
      </c>
      <c r="E22" s="27">
        <f>+'[2]FEB'!E22</f>
        <v>19363</v>
      </c>
      <c r="F22" s="27">
        <f>+'[2]FEB'!F22</f>
        <v>0</v>
      </c>
      <c r="G22" s="27">
        <f>+'[2]FEB'!G22</f>
        <v>0</v>
      </c>
      <c r="H22" s="27">
        <f>+'[2]FEB'!H22</f>
        <v>0</v>
      </c>
      <c r="I22" s="27">
        <f>+'[2]FEB'!I22</f>
        <v>0</v>
      </c>
      <c r="J22" s="27">
        <f>+'[2]FEB'!J22</f>
        <v>0</v>
      </c>
      <c r="K22" s="27">
        <f>+'[2]FEB'!K22</f>
        <v>0</v>
      </c>
      <c r="L22" s="27">
        <f>+'[2]FEB'!L22</f>
        <v>0</v>
      </c>
      <c r="M22" s="27">
        <f>+'[2]FEB'!M22</f>
        <v>0</v>
      </c>
      <c r="N22" s="27">
        <f>+'[2]FEB'!N22</f>
        <v>417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8">
        <f>BD21+BC22</f>
        <v>0</v>
      </c>
      <c r="BE22" s="29">
        <f>+BC22*0.264178</f>
        <v>0</v>
      </c>
      <c r="BF22" s="29">
        <f>(C22+D22)*0.264178</f>
        <v>693927.712254</v>
      </c>
      <c r="BG22" s="30">
        <f>+BE22-BF22</f>
        <v>-693927.712254</v>
      </c>
      <c r="BI22"/>
      <c r="BJ22"/>
    </row>
    <row r="23" spans="1:59" ht="12.75" outlineLevel="1">
      <c r="A23" s="25">
        <f>A22+1</f>
        <v>39863</v>
      </c>
      <c r="B23" s="26" t="str">
        <f>TEXT(WEEKDAY(A23,1),"ddd")</f>
        <v>Thu</v>
      </c>
      <c r="C23" s="27">
        <f>+'[2]FEB'!C23</f>
        <v>2756233</v>
      </c>
      <c r="D23" s="27">
        <f>+'[2]FEB'!D23</f>
        <v>38516</v>
      </c>
      <c r="E23" s="27">
        <f>+'[2]FEB'!E23</f>
        <v>22793</v>
      </c>
      <c r="F23" s="27">
        <f>+'[2]FEB'!F23</f>
        <v>315</v>
      </c>
      <c r="G23" s="27">
        <f>+'[2]FEB'!G23</f>
        <v>0</v>
      </c>
      <c r="H23" s="27">
        <f>+'[2]FEB'!H23</f>
        <v>0</v>
      </c>
      <c r="I23" s="27">
        <f>+'[2]FEB'!I23</f>
        <v>2591</v>
      </c>
      <c r="J23" s="27">
        <f>+'[2]FEB'!J23</f>
        <v>0</v>
      </c>
      <c r="K23" s="27">
        <f>+'[2]FEB'!K23</f>
        <v>0</v>
      </c>
      <c r="L23" s="27">
        <f>+'[2]FEB'!L23</f>
        <v>758</v>
      </c>
      <c r="M23" s="27">
        <f>+'[2]FEB'!M23</f>
        <v>3341</v>
      </c>
      <c r="N23" s="27">
        <f>+'[2]FEB'!N23</f>
        <v>4013</v>
      </c>
      <c r="BD23" s="28">
        <f>BD22+BC23</f>
        <v>0</v>
      </c>
      <c r="BE23" s="29">
        <f>+BC23*0.264178</f>
        <v>0</v>
      </c>
      <c r="BF23" s="29">
        <f>(C23+D23)*0.264178</f>
        <v>738311.2013220001</v>
      </c>
      <c r="BG23" s="30">
        <f>+BE23-BF23</f>
        <v>-738311.2013220001</v>
      </c>
    </row>
    <row r="24" spans="1:59" ht="12.75" outlineLevel="1">
      <c r="A24" s="25">
        <f>A23+1</f>
        <v>39864</v>
      </c>
      <c r="B24" s="26" t="str">
        <f>TEXT(WEEKDAY(A24,1),"ddd")</f>
        <v>Fri</v>
      </c>
      <c r="C24" s="27">
        <f>+'[2]FEB'!C24</f>
        <v>2793696</v>
      </c>
      <c r="D24" s="27">
        <f>+'[2]FEB'!D24</f>
        <v>38357</v>
      </c>
      <c r="E24" s="27">
        <f>+'[2]FEB'!E24</f>
        <v>15675</v>
      </c>
      <c r="F24" s="27">
        <f>+'[2]FEB'!F24</f>
        <v>0</v>
      </c>
      <c r="G24" s="27">
        <f>+'[2]FEB'!G24</f>
        <v>0</v>
      </c>
      <c r="H24" s="27">
        <f>+'[2]FEB'!H24</f>
        <v>0</v>
      </c>
      <c r="I24" s="27">
        <f>+'[2]FEB'!I24</f>
        <v>2228</v>
      </c>
      <c r="J24" s="27">
        <f>+'[2]FEB'!J24</f>
        <v>9604</v>
      </c>
      <c r="K24" s="27">
        <f>+'[2]FEB'!K24</f>
        <v>0</v>
      </c>
      <c r="L24" s="27">
        <f>+'[2]FEB'!L24</f>
        <v>0</v>
      </c>
      <c r="M24" s="27">
        <f>+'[2]FEB'!M24</f>
        <v>4203</v>
      </c>
      <c r="N24" s="27">
        <f>+'[2]FEB'!N24</f>
        <v>0</v>
      </c>
      <c r="BD24" s="28">
        <f>BD23+BC24</f>
        <v>0</v>
      </c>
      <c r="BE24" s="29">
        <f>+BC24*0.264178</f>
        <v>0</v>
      </c>
      <c r="BF24" s="29">
        <f>(C24+D24)*0.264178</f>
        <v>748166.0974340001</v>
      </c>
      <c r="BG24" s="30">
        <f>+BE24-BF24</f>
        <v>-748166.0974340001</v>
      </c>
    </row>
    <row r="25" spans="1:59" ht="12.75">
      <c r="A25" s="32" t="s">
        <v>22</v>
      </c>
      <c r="B25" s="33"/>
      <c r="C25" s="34">
        <f>SUM(C14:C24)</f>
        <v>27407908</v>
      </c>
      <c r="D25" s="35">
        <f>SUM(D14:D24)</f>
        <v>246306</v>
      </c>
      <c r="E25" s="42"/>
      <c r="F25" s="34"/>
      <c r="G25" s="35">
        <f>SUM(G14:G24)</f>
        <v>1837</v>
      </c>
      <c r="H25" s="35">
        <f>SUM(H14:H24)</f>
        <v>2533</v>
      </c>
      <c r="I25" s="35">
        <f>SUM(I14:I24)</f>
        <v>17148</v>
      </c>
      <c r="J25" s="35">
        <f>SUM(J14:J24)</f>
        <v>15693</v>
      </c>
      <c r="K25" s="35"/>
      <c r="L25" s="35">
        <f>SUM(L14:L24)</f>
        <v>16228</v>
      </c>
      <c r="M25" s="35">
        <f>SUM(M14:M24)</f>
        <v>24119</v>
      </c>
      <c r="N25" s="35">
        <f>SUM(N14:N24)</f>
        <v>18919</v>
      </c>
      <c r="BD25" s="43"/>
      <c r="BE25" s="29"/>
      <c r="BF25" s="29"/>
      <c r="BG25" s="30"/>
    </row>
    <row r="26" spans="1:59" ht="12.75" outlineLevel="1">
      <c r="A26" s="25">
        <f>A24+1</f>
        <v>39865</v>
      </c>
      <c r="B26" s="26" t="str">
        <f aca="true" t="shared" si="6" ref="B26:B33">TEXT(WEEKDAY(A26,1),"ddd")</f>
        <v>Sat</v>
      </c>
      <c r="C26" s="27">
        <f>+'[2]FEB'!C26</f>
        <v>2870068</v>
      </c>
      <c r="D26" s="27">
        <f>+'[2]FEB'!D26</f>
        <v>121364</v>
      </c>
      <c r="E26" s="27">
        <f>+'[2]FEB'!E26</f>
        <v>22067</v>
      </c>
      <c r="F26" s="27">
        <f>+'[2]FEB'!F26</f>
        <v>0</v>
      </c>
      <c r="G26" s="27">
        <f>+'[2]FEB'!G26</f>
        <v>0</v>
      </c>
      <c r="H26" s="27">
        <f>+'[2]FEB'!H26</f>
        <v>0</v>
      </c>
      <c r="I26" s="27">
        <f>+'[2]FEB'!I26</f>
        <v>4560</v>
      </c>
      <c r="J26" s="27">
        <f>+'[2]FEB'!J26</f>
        <v>0</v>
      </c>
      <c r="K26" s="27">
        <f>+'[2]FEB'!K26</f>
        <v>0</v>
      </c>
      <c r="L26" s="27">
        <f>+'[2]FEB'!L26</f>
        <v>2782</v>
      </c>
      <c r="M26" s="27">
        <f>+'[2]FEB'!M26</f>
        <v>0</v>
      </c>
      <c r="N26" s="27">
        <f>+'[2]FEB'!N26</f>
        <v>3624</v>
      </c>
      <c r="BD26" s="28">
        <f>BD24+BC26</f>
        <v>0</v>
      </c>
      <c r="BE26" s="29">
        <f aca="true" t="shared" si="7" ref="BE26:BE33">+BC26*0.264178</f>
        <v>0</v>
      </c>
      <c r="BF26" s="29">
        <f aca="true" t="shared" si="8" ref="BF26:BF33">(C26+D26)*0.264178</f>
        <v>790270.5228960001</v>
      </c>
      <c r="BG26" s="30">
        <f aca="true" t="shared" si="9" ref="BG26:BG33">+BE26-BF26</f>
        <v>-790270.5228960001</v>
      </c>
    </row>
    <row r="27" spans="1:59" ht="12.75" outlineLevel="1">
      <c r="A27" s="25">
        <f aca="true" t="shared" si="10" ref="A27:A33">A26+1</f>
        <v>39866</v>
      </c>
      <c r="B27" s="26" t="str">
        <f t="shared" si="6"/>
        <v>Sun</v>
      </c>
      <c r="C27" s="27">
        <f>+'[2]FEB'!C27</f>
        <v>2892014</v>
      </c>
      <c r="D27" s="27">
        <f>+'[2]FEB'!D27</f>
        <v>3961</v>
      </c>
      <c r="E27" s="27">
        <f>+'[2]FEB'!E27</f>
        <v>21290</v>
      </c>
      <c r="F27" s="27">
        <f>+'[2]FEB'!F27</f>
        <v>0</v>
      </c>
      <c r="G27" s="27">
        <f>+'[2]FEB'!G27</f>
        <v>0</v>
      </c>
      <c r="H27" s="27">
        <f>+'[2]FEB'!H27</f>
        <v>0</v>
      </c>
      <c r="I27" s="27">
        <f>+'[2]FEB'!I27</f>
        <v>0</v>
      </c>
      <c r="J27" s="27">
        <f>+'[2]FEB'!J27</f>
        <v>0</v>
      </c>
      <c r="K27" s="27">
        <f>+'[2]FEB'!K27</f>
        <v>0</v>
      </c>
      <c r="L27" s="27">
        <f>+'[2]FEB'!L27</f>
        <v>0</v>
      </c>
      <c r="M27" s="27">
        <f>+'[2]FEB'!M27</f>
        <v>3140</v>
      </c>
      <c r="N27" s="27">
        <f>+'[2]FEB'!N27</f>
        <v>5238</v>
      </c>
      <c r="BD27" s="28">
        <f aca="true" t="shared" si="11" ref="BD27:BD33">BD26+BC27</f>
        <v>0</v>
      </c>
      <c r="BE27" s="29">
        <f t="shared" si="7"/>
        <v>0</v>
      </c>
      <c r="BF27" s="29">
        <f t="shared" si="8"/>
        <v>765052.88355</v>
      </c>
      <c r="BG27" s="30">
        <f t="shared" si="9"/>
        <v>-765052.88355</v>
      </c>
    </row>
    <row r="28" spans="1:59" ht="12.75" outlineLevel="1">
      <c r="A28" s="25">
        <f t="shared" si="10"/>
        <v>39867</v>
      </c>
      <c r="B28" s="26" t="str">
        <f t="shared" si="6"/>
        <v>Mon</v>
      </c>
      <c r="C28" s="27">
        <f>+'[2]FEB'!C28</f>
        <v>0</v>
      </c>
      <c r="D28" s="27">
        <f>+'[2]FEB'!D28</f>
        <v>0</v>
      </c>
      <c r="E28" s="27">
        <f>+'[2]FEB'!E28</f>
        <v>0</v>
      </c>
      <c r="F28" s="27">
        <f>+'[2]FEB'!F28</f>
        <v>0</v>
      </c>
      <c r="G28" s="27">
        <f>+'[2]FEB'!G28</f>
        <v>0</v>
      </c>
      <c r="H28" s="27">
        <f>+'[2]FEB'!H28</f>
        <v>0</v>
      </c>
      <c r="I28" s="27">
        <f>+'[2]FEB'!I28</f>
        <v>0</v>
      </c>
      <c r="J28" s="27">
        <f>+'[2]FEB'!J28</f>
        <v>0</v>
      </c>
      <c r="K28" s="27">
        <f>+'[2]FEB'!K28</f>
        <v>0</v>
      </c>
      <c r="L28" s="27">
        <f>+'[2]FEB'!L28</f>
        <v>0</v>
      </c>
      <c r="M28" s="27">
        <f>+'[2]FEB'!M28</f>
        <v>0</v>
      </c>
      <c r="N28" s="27">
        <f>+'[2]FEB'!N28</f>
        <v>0</v>
      </c>
      <c r="BD28" s="28">
        <f t="shared" si="11"/>
        <v>0</v>
      </c>
      <c r="BE28" s="29">
        <f t="shared" si="7"/>
        <v>0</v>
      </c>
      <c r="BF28" s="29">
        <f t="shared" si="8"/>
        <v>0</v>
      </c>
      <c r="BG28" s="30">
        <f t="shared" si="9"/>
        <v>0</v>
      </c>
    </row>
    <row r="29" spans="1:59" ht="12.75" outlineLevel="1">
      <c r="A29" s="25">
        <f t="shared" si="10"/>
        <v>39868</v>
      </c>
      <c r="B29" s="26" t="str">
        <f t="shared" si="6"/>
        <v>Tue</v>
      </c>
      <c r="C29" s="27">
        <f>+'[2]FEB'!C29</f>
        <v>0</v>
      </c>
      <c r="D29" s="27">
        <f>+'[2]FEB'!D29</f>
        <v>0</v>
      </c>
      <c r="E29" s="27">
        <f>+'[2]FEB'!E29</f>
        <v>0</v>
      </c>
      <c r="F29" s="27">
        <f>+'[2]FEB'!F29</f>
        <v>0</v>
      </c>
      <c r="G29" s="27">
        <f>+'[2]FEB'!G29</f>
        <v>0</v>
      </c>
      <c r="H29" s="27">
        <f>+'[2]FEB'!H29</f>
        <v>0</v>
      </c>
      <c r="I29" s="27">
        <f>+'[2]FEB'!I29</f>
        <v>0</v>
      </c>
      <c r="J29" s="27">
        <f>+'[2]FEB'!J29</f>
        <v>0</v>
      </c>
      <c r="K29" s="27">
        <f>+'[2]FEB'!K29</f>
        <v>0</v>
      </c>
      <c r="L29" s="27">
        <f>+'[2]FEB'!L29</f>
        <v>0</v>
      </c>
      <c r="M29" s="27">
        <f>+'[2]FEB'!M29</f>
        <v>0</v>
      </c>
      <c r="N29" s="27">
        <f>+'[2]FEB'!N29</f>
        <v>0</v>
      </c>
      <c r="BD29" s="28">
        <f t="shared" si="11"/>
        <v>0</v>
      </c>
      <c r="BE29" s="29">
        <f t="shared" si="7"/>
        <v>0</v>
      </c>
      <c r="BF29" s="29">
        <f t="shared" si="8"/>
        <v>0</v>
      </c>
      <c r="BG29" s="30">
        <f t="shared" si="9"/>
        <v>0</v>
      </c>
    </row>
    <row r="30" spans="1:59" ht="12.75" outlineLevel="1">
      <c r="A30" s="25">
        <f t="shared" si="10"/>
        <v>39869</v>
      </c>
      <c r="B30" s="26" t="str">
        <f t="shared" si="6"/>
        <v>Wed</v>
      </c>
      <c r="C30" s="27">
        <f>+'[2]FEB'!C30</f>
        <v>0</v>
      </c>
      <c r="D30" s="27">
        <f>+'[2]FEB'!D30</f>
        <v>0</v>
      </c>
      <c r="E30" s="27">
        <f>+'[2]FEB'!E30</f>
        <v>0</v>
      </c>
      <c r="F30" s="27">
        <f>+'[2]FEB'!F30</f>
        <v>0</v>
      </c>
      <c r="G30" s="27">
        <f>+'[2]FEB'!G30</f>
        <v>0</v>
      </c>
      <c r="H30" s="27">
        <f>+'[2]FEB'!H30</f>
        <v>0</v>
      </c>
      <c r="I30" s="27">
        <f>+'[2]FEB'!I30</f>
        <v>0</v>
      </c>
      <c r="J30" s="27">
        <f>+'[2]FEB'!J30</f>
        <v>0</v>
      </c>
      <c r="K30" s="27">
        <f>+'[2]FEB'!K30</f>
        <v>0</v>
      </c>
      <c r="L30" s="27">
        <f>+'[2]FEB'!L30</f>
        <v>0</v>
      </c>
      <c r="M30" s="27">
        <f>+'[2]FEB'!M30</f>
        <v>0</v>
      </c>
      <c r="N30" s="27">
        <f>+'[2]FEB'!N30</f>
        <v>0</v>
      </c>
      <c r="BD30" s="28">
        <f t="shared" si="11"/>
        <v>0</v>
      </c>
      <c r="BE30" s="29">
        <f t="shared" si="7"/>
        <v>0</v>
      </c>
      <c r="BF30" s="29">
        <f t="shared" si="8"/>
        <v>0</v>
      </c>
      <c r="BG30" s="30">
        <f t="shared" si="9"/>
        <v>0</v>
      </c>
    </row>
    <row r="31" spans="1:59" ht="12.75" outlineLevel="1">
      <c r="A31" s="25">
        <f t="shared" si="10"/>
        <v>39870</v>
      </c>
      <c r="B31" s="26" t="str">
        <f t="shared" si="6"/>
        <v>Thu</v>
      </c>
      <c r="C31" s="27">
        <f>+'[2]FEB'!C31</f>
        <v>0</v>
      </c>
      <c r="D31" s="27">
        <f>+'[2]FEB'!D31</f>
        <v>0</v>
      </c>
      <c r="E31" s="27">
        <f>+'[2]FEB'!E31</f>
        <v>0</v>
      </c>
      <c r="F31" s="27">
        <f>+'[2]FEB'!F31</f>
        <v>0</v>
      </c>
      <c r="G31" s="27">
        <f>+'[2]FEB'!G31</f>
        <v>0</v>
      </c>
      <c r="H31" s="27">
        <f>+'[2]FEB'!H31</f>
        <v>0</v>
      </c>
      <c r="I31" s="27">
        <f>+'[2]FEB'!I31</f>
        <v>0</v>
      </c>
      <c r="J31" s="27">
        <f>+'[2]FEB'!J31</f>
        <v>0</v>
      </c>
      <c r="K31" s="27">
        <f>+'[2]FEB'!K31</f>
        <v>0</v>
      </c>
      <c r="L31" s="27">
        <f>+'[2]FEB'!L31</f>
        <v>0</v>
      </c>
      <c r="M31" s="27">
        <f>+'[2]FEB'!M31</f>
        <v>0</v>
      </c>
      <c r="N31" s="27">
        <f>+'[2]FEB'!N31</f>
        <v>0</v>
      </c>
      <c r="BD31" s="28">
        <f t="shared" si="11"/>
        <v>0</v>
      </c>
      <c r="BE31" s="29">
        <f t="shared" si="7"/>
        <v>0</v>
      </c>
      <c r="BF31" s="29">
        <f t="shared" si="8"/>
        <v>0</v>
      </c>
      <c r="BG31" s="30">
        <f t="shared" si="9"/>
        <v>0</v>
      </c>
    </row>
    <row r="32" spans="1:59" ht="12.75" outlineLevel="1">
      <c r="A32" s="25">
        <f t="shared" si="10"/>
        <v>39871</v>
      </c>
      <c r="B32" s="26" t="str">
        <f t="shared" si="6"/>
        <v>Fri</v>
      </c>
      <c r="C32" s="27">
        <f>+'[2]FEB'!C32</f>
        <v>0</v>
      </c>
      <c r="D32" s="27">
        <f>+'[2]FEB'!D32</f>
        <v>0</v>
      </c>
      <c r="E32" s="27">
        <f>+'[2]FEB'!E32</f>
        <v>0</v>
      </c>
      <c r="F32" s="27">
        <f>+'[2]FEB'!F32</f>
        <v>0</v>
      </c>
      <c r="G32" s="27">
        <f>+'[2]FEB'!G32</f>
        <v>0</v>
      </c>
      <c r="H32" s="27">
        <f>+'[2]FEB'!H32</f>
        <v>0</v>
      </c>
      <c r="I32" s="27">
        <f>+'[2]FEB'!I32</f>
        <v>0</v>
      </c>
      <c r="J32" s="27">
        <f>+'[2]FEB'!J32</f>
        <v>0</v>
      </c>
      <c r="K32" s="27">
        <f>+'[2]FEB'!K32</f>
        <v>0</v>
      </c>
      <c r="L32" s="27">
        <f>+'[2]FEB'!L32</f>
        <v>0</v>
      </c>
      <c r="M32" s="27">
        <f>+'[2]FEB'!M32</f>
        <v>0</v>
      </c>
      <c r="N32" s="27">
        <f>+'[2]FEB'!N32</f>
        <v>0</v>
      </c>
      <c r="BD32" s="28">
        <f t="shared" si="11"/>
        <v>0</v>
      </c>
      <c r="BE32" s="29">
        <f t="shared" si="7"/>
        <v>0</v>
      </c>
      <c r="BF32" s="29">
        <f t="shared" si="8"/>
        <v>0</v>
      </c>
      <c r="BG32" s="30">
        <f t="shared" si="9"/>
        <v>0</v>
      </c>
    </row>
    <row r="33" spans="1:59" ht="12.75" outlineLevel="1">
      <c r="A33" s="25">
        <f t="shared" si="10"/>
        <v>39872</v>
      </c>
      <c r="B33" s="26" t="str">
        <f t="shared" si="6"/>
        <v>Sat</v>
      </c>
      <c r="C33" s="27">
        <f>+'[2]FEB'!C33</f>
        <v>0</v>
      </c>
      <c r="D33" s="27">
        <f>+'[2]FEB'!D33</f>
        <v>0</v>
      </c>
      <c r="E33" s="27">
        <f>+'[2]FEB'!E33</f>
        <v>0</v>
      </c>
      <c r="F33" s="27">
        <f>+'[2]FEB'!F33</f>
        <v>0</v>
      </c>
      <c r="G33" s="27">
        <f>+'[2]FEB'!G33</f>
        <v>0</v>
      </c>
      <c r="H33" s="27">
        <f>+'[2]FEB'!H33</f>
        <v>0</v>
      </c>
      <c r="I33" s="27">
        <f>+'[2]FEB'!I33</f>
        <v>0</v>
      </c>
      <c r="J33" s="27">
        <f>+'[2]FEB'!J33</f>
        <v>0</v>
      </c>
      <c r="K33" s="27">
        <f>+'[2]FEB'!K33</f>
        <v>0</v>
      </c>
      <c r="L33" s="27">
        <f>+'[2]FEB'!L33</f>
        <v>0</v>
      </c>
      <c r="M33" s="27">
        <f>+'[2]FEB'!M33</f>
        <v>0</v>
      </c>
      <c r="N33" s="27">
        <f>+'[2]FEB'!N33</f>
        <v>0</v>
      </c>
      <c r="BD33" s="28">
        <f t="shared" si="11"/>
        <v>0</v>
      </c>
      <c r="BE33" s="29">
        <f t="shared" si="7"/>
        <v>0</v>
      </c>
      <c r="BF33" s="29">
        <f t="shared" si="8"/>
        <v>0</v>
      </c>
      <c r="BG33" s="30">
        <f t="shared" si="9"/>
        <v>0</v>
      </c>
    </row>
    <row r="34" spans="1:59" ht="12.75" outlineLevel="1">
      <c r="A34" s="44"/>
      <c r="B34" s="2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BD34" s="28"/>
      <c r="BE34" s="29"/>
      <c r="BF34" s="29"/>
      <c r="BG34" s="30"/>
    </row>
    <row r="35" spans="1:59" ht="13.5" customHeight="1" outlineLevel="1">
      <c r="A35" s="44"/>
      <c r="B35" s="2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BD35" s="28"/>
      <c r="BE35" s="29"/>
      <c r="BF35" s="29"/>
      <c r="BG35" s="30"/>
    </row>
    <row r="36" spans="1:59" ht="12.75" customHeight="1" outlineLevel="1">
      <c r="A36" s="44"/>
      <c r="B36" s="2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BD36" s="28"/>
      <c r="BE36" s="29"/>
      <c r="BF36" s="29"/>
      <c r="BG36" s="30"/>
    </row>
    <row r="37" spans="1:59" ht="12.75">
      <c r="A37" s="46" t="s">
        <v>23</v>
      </c>
      <c r="B37" s="33"/>
      <c r="C37" s="47">
        <f>SUM(C26:C36)</f>
        <v>5762082</v>
      </c>
      <c r="D37" s="48">
        <f>SUM(D26:D36)</f>
        <v>125325</v>
      </c>
      <c r="E37" s="49">
        <f>SUBTOTAL(9,E20:E36)</f>
        <v>145807</v>
      </c>
      <c r="F37" s="47">
        <f>SUBTOTAL(9,F20:F36)</f>
        <v>315</v>
      </c>
      <c r="G37" s="48">
        <f>SUM(G26:G36)</f>
        <v>0</v>
      </c>
      <c r="H37" s="48">
        <f>SUM(H26:H36)</f>
        <v>0</v>
      </c>
      <c r="I37" s="48">
        <f>SUM(I26:I36)</f>
        <v>4560</v>
      </c>
      <c r="J37" s="48">
        <f>SUM(J26:J36)</f>
        <v>0</v>
      </c>
      <c r="K37" s="48">
        <f>SUM(K26:K36)</f>
        <v>0</v>
      </c>
      <c r="L37" s="48">
        <f>SUM(L26:L36)</f>
        <v>2782</v>
      </c>
      <c r="M37" s="48">
        <f>SUM(M26:M36)</f>
        <v>3140</v>
      </c>
      <c r="N37" s="50">
        <f>SUM(N26:N36)</f>
        <v>8862</v>
      </c>
      <c r="BD37" s="51"/>
      <c r="BE37" s="30">
        <f>SUM(BE3:BE36)</f>
        <v>0</v>
      </c>
      <c r="BF37" s="30">
        <f>SUM(BF3:BF36)</f>
        <v>16108391.186738003</v>
      </c>
      <c r="BG37" s="30">
        <f>SUM(BG3:BG36)</f>
        <v>-16108391.186738003</v>
      </c>
    </row>
    <row r="38" spans="1:56" ht="12.75">
      <c r="A38" s="52" t="s">
        <v>24</v>
      </c>
      <c r="B38" s="53"/>
      <c r="C38" s="54">
        <f>C13+C19+C25+C37</f>
        <v>60202834</v>
      </c>
      <c r="D38" s="55">
        <f>D13+D19+D25+D37</f>
        <v>772687</v>
      </c>
      <c r="E38" s="38">
        <f>E13+E19+E25+E37</f>
        <v>464249</v>
      </c>
      <c r="F38" s="54">
        <f>F13+F19+F25+F37</f>
        <v>27900</v>
      </c>
      <c r="G38" s="55">
        <f>G13+G19+G25+G37</f>
        <v>6193</v>
      </c>
      <c r="H38" s="55">
        <f>H13+H19+H25+H37</f>
        <v>10310</v>
      </c>
      <c r="I38" s="55">
        <f>I13+I19+I25+I37</f>
        <v>23845</v>
      </c>
      <c r="J38" s="55">
        <f>J13+J19+J25+J37</f>
        <v>125657</v>
      </c>
      <c r="K38" s="55">
        <f>K13+K19+K25+K37</f>
        <v>0</v>
      </c>
      <c r="L38" s="55">
        <f>L13+L19+L25+L37</f>
        <v>30897</v>
      </c>
      <c r="M38" s="55">
        <f>M13+M19+M25+M37</f>
        <v>44307</v>
      </c>
      <c r="N38" s="56">
        <f>N13+N19+N25+N37</f>
        <v>54976</v>
      </c>
      <c r="BD38" s="57"/>
    </row>
    <row r="39" spans="1:62" s="65" customFormat="1" ht="12.75">
      <c r="A39" s="58" t="s">
        <v>25</v>
      </c>
      <c r="B39" s="59"/>
      <c r="C39" s="60">
        <f>C38*0.264178</f>
        <v>15904264.280452002</v>
      </c>
      <c r="D39" s="61">
        <f>D38*0.264178</f>
        <v>204126.906286</v>
      </c>
      <c r="E39" s="62">
        <f>E38*0.264178</f>
        <v>122644.37232200001</v>
      </c>
      <c r="F39" s="60">
        <f>F38*0.264178</f>
        <v>7370.566200000001</v>
      </c>
      <c r="G39" s="61">
        <f>G38*0.264178</f>
        <v>1636.054354</v>
      </c>
      <c r="H39" s="61">
        <f>H38*0.264178</f>
        <v>2723.67518</v>
      </c>
      <c r="I39" s="61">
        <f>I38*0.264178</f>
        <v>6299.32441</v>
      </c>
      <c r="J39" s="61">
        <f>J38*0.264178</f>
        <v>33195.814946000006</v>
      </c>
      <c r="K39" s="61">
        <f>K38*0.264178</f>
        <v>0</v>
      </c>
      <c r="L39" s="61">
        <f>L38*0.264178</f>
        <v>8162.307666000001</v>
      </c>
      <c r="M39" s="61">
        <f>M38*0.264178</f>
        <v>11704.934646000002</v>
      </c>
      <c r="N39" s="63">
        <f>N38*0.264178</f>
        <v>14523.449728000001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 s="64"/>
      <c r="BI39"/>
      <c r="BJ39"/>
    </row>
    <row r="40" spans="1:56" ht="13.5" thickBot="1">
      <c r="A40" s="66" t="s">
        <v>26</v>
      </c>
      <c r="B40" s="9"/>
      <c r="C40" s="67" t="e">
        <f>C38/BC38</f>
        <v>#DIV/0!</v>
      </c>
      <c r="D40" s="68" t="e">
        <f>D38/BC38</f>
        <v>#DIV/0!</v>
      </c>
      <c r="E40" s="69" t="e">
        <f>E38/BC38</f>
        <v>#DIV/0!</v>
      </c>
      <c r="F40" s="67" t="e">
        <f>F38/BC38</f>
        <v>#DIV/0!</v>
      </c>
      <c r="G40" s="68" t="e">
        <f>G38/BC38</f>
        <v>#DIV/0!</v>
      </c>
      <c r="H40" s="68" t="e">
        <f>H38/BC38</f>
        <v>#DIV/0!</v>
      </c>
      <c r="I40" s="68" t="e">
        <f>I38/BC38</f>
        <v>#DIV/0!</v>
      </c>
      <c r="J40" s="68" t="e">
        <f>J38/BC38</f>
        <v>#DIV/0!</v>
      </c>
      <c r="K40" s="68" t="e">
        <f>K38/BC38</f>
        <v>#DIV/0!</v>
      </c>
      <c r="L40" s="68" t="e">
        <f>L38/BC38</f>
        <v>#DIV/0!</v>
      </c>
      <c r="M40" s="68" t="e">
        <f>M38/BC38</f>
        <v>#DIV/0!</v>
      </c>
      <c r="N40" s="70" t="e">
        <f>N38/BC38</f>
        <v>#DIV/0!</v>
      </c>
      <c r="BD40" s="71"/>
    </row>
    <row r="42" spans="3:59" ht="12.75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 t="e">
        <f>+'[1]Comparison'!#REF!</f>
        <v>#REF!</v>
      </c>
      <c r="BD42" s="73"/>
      <c r="BE42" s="74">
        <f>AVERAGE(BE6:BE24)</f>
        <v>0</v>
      </c>
      <c r="BF42" s="74">
        <f>AVERAGE(BF6:BF24)</f>
        <v>729557.8497705885</v>
      </c>
      <c r="BG42" s="74">
        <f>AVERAGE(BG6:BG24)</f>
        <v>-729557.8497705885</v>
      </c>
    </row>
    <row r="43" spans="3:59" ht="12.7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BC43" s="76" t="e">
        <f>+BC38-BC42</f>
        <v>#REF!</v>
      </c>
      <c r="BE43">
        <f>+BE42*31</f>
        <v>0</v>
      </c>
      <c r="BF43">
        <f>+BF42*31</f>
        <v>22616293.342888243</v>
      </c>
      <c r="BG43">
        <f>+BG42*31</f>
        <v>-22616293.342888243</v>
      </c>
    </row>
    <row r="44" spans="3:55" ht="12.75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</row>
    <row r="55" spans="3:4" ht="12.75">
      <c r="C55" s="77"/>
      <c r="D55" s="73"/>
    </row>
    <row r="56" spans="3:4" ht="12.75">
      <c r="C56" s="77"/>
      <c r="D56" s="73"/>
    </row>
    <row r="57" spans="3:4" ht="12.75">
      <c r="C57" s="77"/>
      <c r="D57" s="73"/>
    </row>
    <row r="58" spans="3:4" ht="12.75">
      <c r="C58" s="77"/>
      <c r="D58" s="73"/>
    </row>
    <row r="59" spans="3:4" ht="12.75">
      <c r="C59" s="77"/>
      <c r="D59" s="73"/>
    </row>
    <row r="60" spans="3:4" ht="12.75">
      <c r="C60" s="77"/>
      <c r="D60" s="73"/>
    </row>
    <row r="61" spans="3:4" ht="12.75">
      <c r="C61" s="77"/>
      <c r="D61" s="73"/>
    </row>
    <row r="62" spans="3:4" ht="12.75">
      <c r="C62" s="77"/>
      <c r="D62" s="73"/>
    </row>
  </sheetData>
  <mergeCells count="2">
    <mergeCell ref="C1:E1"/>
    <mergeCell ref="F1:N1"/>
  </mergeCells>
  <printOptions horizontalCentered="1"/>
  <pageMargins left="0.26" right="0.2" top="0.52" bottom="0.42" header="0.29" footer="0.2"/>
  <pageSetup horizontalDpi="300" verticalDpi="300" orientation="landscape" paperSize="9" r:id="rId1"/>
  <headerFooter alignWithMargins="0">
    <oddHeader>&amp;L&amp;"Arial,Bold"&amp;11&amp;A&amp;C&amp;"Arial,Bold"&amp;11Qatar Jet Fuel Company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Woqod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hothman</dc:creator>
  <cp:keywords/>
  <dc:description/>
  <cp:lastModifiedBy>hothman</cp:lastModifiedBy>
  <dcterms:created xsi:type="dcterms:W3CDTF">2009-06-21T06:51:36Z</dcterms:created>
  <dcterms:modified xsi:type="dcterms:W3CDTF">2009-06-21T06:53:12Z</dcterms:modified>
  <cp:category/>
  <cp:version/>
  <cp:contentType/>
  <cp:contentStatus/>
</cp:coreProperties>
</file>